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TRUTORA\ÁREA DE TRABALHO\OK\"/>
    </mc:Choice>
  </mc:AlternateContent>
  <xr:revisionPtr revIDLastSave="0" documentId="13_ncr:1_{38CF9A49-4E13-4FAB-9543-F61E335AEC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ÇAMENTO PORTÃO" sheetId="37" r:id="rId1"/>
  </sheets>
  <externalReferences>
    <externalReference r:id="rId2"/>
    <externalReference r:id="rId3"/>
  </externalReferences>
  <definedNames>
    <definedName name="CRONO.MaxParc" hidden="1">[1]CRONO!#REF!+[1]CRONO!A1</definedName>
    <definedName name="ORÇAMENTO.BancoRef" localSheetId="0" hidden="1">'ORÇAMENTO PORTÃO'!$F$2</definedName>
    <definedName name="ORÇAMENTO.BancoRef" hidden="1">#REF!</definedName>
    <definedName name="REFERENCIA.Descricao" localSheetId="0" hidden="1">IF(ISNUMBER('ORÇAMENTO PORTÃO'!$AB1),OFFSET(INDIRECT('ORÇAMENTO PORTÃO'!ORÇAMENTO.BancoRef),'ORÇAMENTO PORTÃO'!$AB1-1,3,1),'ORÇAMENTO PORTÃO'!$AB1)</definedName>
    <definedName name="REFERENCIA.Descricao" hidden="1">IF(ISNUMBER(#REF!),OFFSET(INDIRECT(ORÇAMENTO.BancoRef),#REF!-1,3,1),#REF!)</definedName>
    <definedName name="REFERENCIA.Unidade" localSheetId="0" hidden="1">IF(ISNUMBER('ORÇAMENTO PORTÃO'!$AB1),OFFSET(INDIRECT('ORÇAMENTO PORTÃO'!ORÇAMENTO.BancoRef),'ORÇAMENTO PORTÃO'!$AB1-1,4,1),"-")</definedName>
    <definedName name="REFERENCIA.Unidade" hidden="1">IF(ISNUMBER(#REF!),OFFSET(INDIRECT(ORÇAMENTO.BancoRef),#REF!-1,4,1),"-")</definedName>
    <definedName name="TIPOORCAMENTO" hidden="1">IF(VALUE([2]MENU!$O$3)=2,"Licitado","Proposto")</definedName>
    <definedName name="_xlnm.Print_Titles" localSheetId="0">'ORÇAMENTO PORTÃO'!$1:$4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37" l="1"/>
  <c r="G29" i="37"/>
  <c r="G22" i="37"/>
  <c r="G20" i="37"/>
  <c r="G19" i="37"/>
  <c r="G18" i="37"/>
  <c r="G17" i="37"/>
  <c r="G15" i="37"/>
  <c r="G14" i="37"/>
  <c r="G13" i="37"/>
  <c r="G12" i="37"/>
  <c r="G7" i="37"/>
  <c r="G10" i="37"/>
  <c r="G6" i="37"/>
  <c r="J33" i="37"/>
  <c r="K33" i="37" s="1"/>
  <c r="J32" i="37"/>
  <c r="K32" i="37" s="1"/>
  <c r="J30" i="37"/>
  <c r="J29" i="37"/>
  <c r="J27" i="37"/>
  <c r="K27" i="37" s="1"/>
  <c r="J22" i="37"/>
  <c r="J20" i="37"/>
  <c r="K20" i="37" s="1"/>
  <c r="J19" i="37"/>
  <c r="J18" i="37"/>
  <c r="J17" i="37"/>
  <c r="J26" i="37"/>
  <c r="K26" i="37" s="1"/>
  <c r="J25" i="37"/>
  <c r="K25" i="37" s="1"/>
  <c r="J24" i="37"/>
  <c r="K24" i="37" s="1"/>
  <c r="J15" i="37"/>
  <c r="J14" i="37"/>
  <c r="J13" i="37"/>
  <c r="J12" i="37"/>
  <c r="J10" i="37"/>
  <c r="J8" i="37"/>
  <c r="K30" i="37" l="1"/>
  <c r="K29" i="37"/>
  <c r="K28" i="37" s="1"/>
  <c r="K22" i="37"/>
  <c r="K21" i="37" s="1"/>
  <c r="K19" i="37"/>
  <c r="K18" i="37"/>
  <c r="K17" i="37"/>
  <c r="K15" i="37"/>
  <c r="K14" i="37"/>
  <c r="K13" i="37"/>
  <c r="G8" i="37"/>
  <c r="K12" i="37"/>
  <c r="K10" i="37"/>
  <c r="K9" i="37" s="1"/>
  <c r="K8" i="37"/>
  <c r="K31" i="37"/>
  <c r="K23" i="37"/>
  <c r="K16" i="37"/>
  <c r="J7" i="37"/>
  <c r="K7" i="37" s="1"/>
  <c r="K11" i="37" l="1"/>
  <c r="J6" i="37"/>
  <c r="K6" i="37" l="1"/>
  <c r="K5" i="37" l="1"/>
  <c r="K34" i="37" s="1"/>
</calcChain>
</file>

<file path=xl/sharedStrings.xml><?xml version="1.0" encoding="utf-8"?>
<sst xmlns="http://schemas.openxmlformats.org/spreadsheetml/2006/main" count="112" uniqueCount="74">
  <si>
    <t>BDI (%)</t>
  </si>
  <si>
    <t>DESCRIÇÃO</t>
  </si>
  <si>
    <t>ITEM</t>
  </si>
  <si>
    <t>UNIDADE</t>
  </si>
  <si>
    <t>QUANTIDADE</t>
  </si>
  <si>
    <t>PREÇO TOTAL (R$)</t>
  </si>
  <si>
    <t>PREÇO UNITÁRIO (C/ BDI) (R$)</t>
  </si>
  <si>
    <t>1.</t>
  </si>
  <si>
    <t>FONTE</t>
  </si>
  <si>
    <t>CÓDIGO</t>
  </si>
  <si>
    <t>VALOR TOTAL GERAL</t>
  </si>
  <si>
    <t>PREÇO UNITÁRIO (R$)</t>
  </si>
  <si>
    <t>DEMOLIÇÃO DE ALVENARIA DE BLOCO FURADO, DE FORMA MANUAL, SEM REAPROVEITAMENTO. AF_12/2017</t>
  </si>
  <si>
    <t>M3</t>
  </si>
  <si>
    <t>SINAPI</t>
  </si>
  <si>
    <t>DEMOLIÇÃO E RETIRADAS</t>
  </si>
  <si>
    <t>CARGA, MANOBRA E DESCARGA DE ENTULHO EM CAMINHÃO BASCULANTE 6 M³ - CARGA COM ESCAVADEIRA HIDRÁULICA  (CAÇAMBA DE 0,80 M³ / 111 HP) E DESCARGA LIVRE (UNIDADE: M3). AF_07/2020</t>
  </si>
  <si>
    <t>DEMOLIÇÃO DE PILARES E VIGAS EM CONCRETO ARMADO, DE FORMA MANUAL, SEM REAPROVEITAMENTO. AF_12/2017</t>
  </si>
  <si>
    <t>1.1.</t>
  </si>
  <si>
    <t>1.2.</t>
  </si>
  <si>
    <t>1.3.</t>
  </si>
  <si>
    <t>2.</t>
  </si>
  <si>
    <t>ESTACA BROCA DE CONCRETO, DIÂMETRO DE 20CM, ESCAVAÇÃO MANUAL COM TRADO CONCHA, COM ARMADURA DE ARRANQUE. AF_05/2020</t>
  </si>
  <si>
    <t>M</t>
  </si>
  <si>
    <t>ESTACA</t>
  </si>
  <si>
    <t>2.1.</t>
  </si>
  <si>
    <t>3.</t>
  </si>
  <si>
    <t>VIGA BALDRAME</t>
  </si>
  <si>
    <t>3.1.</t>
  </si>
  <si>
    <t>ARMAÇÃO DE BLOCO, VIGA BALDRAME E SAPATA UTILIZANDO AÇO CA-60 DE 5 MM - MONTAGEM. AF_06/2017</t>
  </si>
  <si>
    <t>KG</t>
  </si>
  <si>
    <t>ARMAÇÃO DE BLOCO, VIGA BALDRAME OU SAPATA UTILIZANDO AÇO CA-50 DE 8 MM - MONTAGEM. AF_06/2017</t>
  </si>
  <si>
    <t>FABRICAÇÃO, MONTAGEM E DESMONTAGEM DE FÔRMA PARA VIGA BALDRAME, EM MADEIRA SERRADA, E=25 MM, 1 UTILIZAÇÃO. AF_06/2017</t>
  </si>
  <si>
    <t>M2</t>
  </si>
  <si>
    <t>CONCRETAGEM DE BLOCOS DE COROAMENTO E VIGAS BALDRAME, FCK 30 MPA, COM USO DE JERICA  LANÇAMENTO, ADENSAMENTO E ACABAMENTO. AF_06/2017</t>
  </si>
  <si>
    <t>3.2.</t>
  </si>
  <si>
    <t>3.3.</t>
  </si>
  <si>
    <t>3.4.</t>
  </si>
  <si>
    <t>4.</t>
  </si>
  <si>
    <t>PILAR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</si>
  <si>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</si>
  <si>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</si>
  <si>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</si>
  <si>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FABRICAÇÃO DE FÔRMA PARA PILARES E ESTRUTURAS SIMILARES, EM MADEIRA SERRADA, E=25 MM. AF_09/2020</t>
  </si>
  <si>
    <t>FABRICAÇÃO DE FÔRMA PARA VIGAS, COM MADEIRA SERRADA, E = 25 MM. AF_09/2020</t>
  </si>
  <si>
    <t>CONCRETAGEM DE PILARES, FCK = 25 MPA,  COM USO DE BALDES EM EDIFICAÇÃO COM SEÇÃO MÉDIA DE PILARES MENOR OU IGUAL A 0,25 M² - LANÇAMENTO, ADENSAMENTO E ACABAMENTO. AF_12/2015</t>
  </si>
  <si>
    <t>5.</t>
  </si>
  <si>
    <t>ALVENARIA</t>
  </si>
  <si>
    <t>4.1.</t>
  </si>
  <si>
    <t>4.2.</t>
  </si>
  <si>
    <t>4.3.</t>
  </si>
  <si>
    <t>4.4.</t>
  </si>
  <si>
    <t>(COMPOSIÇÃO REPRESENTATIVA) DO SERVIÇO DE ALVENARIA DE VEDAÇÃO DE BLOCOS VAZADOS DE CERÂMICA DE 14X9X19CM (ESPESSURA 14CM, BLOCO DEITADO), PARA EDIFICAÇÃO HABITACIONAL UNIFAMILIAR (CASA) E EDIFICAÇÃO PÚBLICA PADRÃO. AF_12/2014</t>
  </si>
  <si>
    <t>5.1.</t>
  </si>
  <si>
    <t>VIGA SUPERIOR</t>
  </si>
  <si>
    <t>6.</t>
  </si>
  <si>
    <t>CONCRETAGEM DE VIGAS E LAJES, FCK=20 MPA, PARA QUALQUER TIPO DE LAJE COM BALDES EM EDIFICAÇÃO TÉRREA, COM ÁREA MÉDIA DE LAJES MENOR OU IGUAL A 20 M² - LANÇAMENTO, ADENSAMENTO E ACABAMENTO. AF_12/2015</t>
  </si>
  <si>
    <t>6.1.</t>
  </si>
  <si>
    <t>6.2.</t>
  </si>
  <si>
    <t>6.3.</t>
  </si>
  <si>
    <t>6.4.</t>
  </si>
  <si>
    <t>REVESTIMENTO EM ARGAMASSA</t>
  </si>
  <si>
    <t>7.</t>
  </si>
  <si>
    <t>CHAPISCO APLICADO EM ALVENARIAS E ESTRUTURAS DE CONCRETO INTERNAS, COM COLHER DE PEDREIRO.  ARGAMASSA TRAÇO 1:3 COM PREPARO EM BETONEIRA 400L. AF_06/2014</t>
  </si>
  <si>
    <t>7.1.</t>
  </si>
  <si>
    <t>7.2.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</si>
  <si>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</si>
  <si>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8.</t>
  </si>
  <si>
    <t>REPARO EM TELHADO</t>
  </si>
  <si>
    <t>RETIRADA E RECOLOCAÇÃO DE  TELHA CERÂMICA DE ENCAIXE, COM ATÉ DUAS ÁGUAS, INCLUSO IÇAMENTO. AF_07/2019</t>
  </si>
  <si>
    <t>CUMEEIRA E ESPIGÃO PARA TELHA CERÂMICA EMBOÇADA COM ARGAMASSA TRAÇO 1:2:9 (CIMENTO, CAL E AREIA), PARA TELHADOS COM MAIS DE 2 ÁGUAS, INCLUSO TRANSPORTE VERTICAL. AF_07/2019</t>
  </si>
  <si>
    <t>8.1.</t>
  </si>
  <si>
    <t>8.2.</t>
  </si>
  <si>
    <t>PLANILHA DE SERVIÇOS - CEMEI PRÓXIMO DA PRAÇA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</si>
</sst>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9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59595"/>
      </patternFill>
    </fill>
    <fill>
      <patternFill patternType="solid">
        <fgColor rgb="FFBFBFBF"/>
      </patternFill>
    </fill>
    <fill>
      <patternFill patternType="solid">
        <fgColor indexed="43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4" fontId="8" fillId="0" borderId="0" applyFill="0" applyBorder="0" applyAlignment="0" applyProtection="0"/>
    <xf numFmtId="9" fontId="8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center" vertical="center"/>
    </xf>
    <xf numFmtId="10" fontId="0" fillId="0" borderId="9" xfId="2" applyNumberFormat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left" vertical="center"/>
    </xf>
    <xf numFmtId="44" fontId="0" fillId="0" borderId="9" xfId="1" applyFont="1" applyFill="1" applyBorder="1" applyAlignment="1">
      <alignment horizontal="left" vertical="center"/>
    </xf>
    <xf numFmtId="44" fontId="0" fillId="0" borderId="6" xfId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4" xfId="1" applyFont="1" applyFill="1" applyBorder="1" applyAlignment="1">
      <alignment horizontal="left" vertical="center" shrinkToFit="1"/>
    </xf>
    <xf numFmtId="44" fontId="2" fillId="0" borderId="1" xfId="1" applyFont="1" applyFill="1" applyBorder="1" applyAlignment="1">
      <alignment horizontal="left" vertical="center" shrinkToFit="1"/>
    </xf>
    <xf numFmtId="44" fontId="2" fillId="0" borderId="4" xfId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44" fontId="3" fillId="2" borderId="15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10" fontId="11" fillId="0" borderId="11" xfId="2" applyNumberFormat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top" wrapText="1"/>
    </xf>
    <xf numFmtId="0" fontId="9" fillId="2" borderId="13" xfId="0" applyFont="1" applyFill="1" applyBorder="1" applyAlignment="1">
      <alignment horizontal="right" vertical="top" wrapText="1"/>
    </xf>
    <xf numFmtId="0" fontId="10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1" fontId="1" fillId="0" borderId="17" xfId="0" applyNumberFormat="1" applyFont="1" applyFill="1" applyBorder="1" applyAlignment="1">
      <alignment horizontal="center" vertical="center" shrinkToFit="1"/>
    </xf>
    <xf numFmtId="2" fontId="1" fillId="0" borderId="17" xfId="0" applyNumberFormat="1" applyFont="1" applyFill="1" applyBorder="1" applyAlignment="1">
      <alignment horizontal="center" vertical="center" shrinkToFit="1"/>
    </xf>
    <xf numFmtId="44" fontId="2" fillId="0" borderId="17" xfId="1" applyFont="1" applyFill="1" applyBorder="1" applyAlignment="1">
      <alignment horizontal="left" vertical="center" shrinkToFit="1"/>
    </xf>
    <xf numFmtId="44" fontId="13" fillId="0" borderId="0" xfId="0" applyNumberFormat="1" applyFont="1" applyFill="1" applyBorder="1" applyAlignment="1">
      <alignment horizontal="right" vertical="center"/>
    </xf>
  </cellXfs>
  <cellStyles count="7">
    <cellStyle name="Mo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gem" xfId="2" builtinId="5"/>
    <cellStyle name="Porcentagem 2" xfId="6" xr:uid="{00000000-0005-0000-0000-000005000000}"/>
    <cellStyle name="Vírgula 2" xfId="5" xr:uid="{00000000-0005-0000-0000-000006000000}"/>
  </cellStyles>
  <dxfs count="16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STRUTORA%20M%20&amp;%20M\TOMAZINA\LICITA&#199;&#213;ES%202019\TP%20-%2012-2019%20-%20CAL&#199;ADAS%20-%20TOMAZINA\REVITALIZA&#199;&#195;O%20PASSEIO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UTORA%20ROCHA%20&amp;%20SENE\TOMAZINA\TP%20-%2004-20%20-%20CORREDEIRAS\OUTROS\PARQUE%20DAS%20CORREDEI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ENU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AF34-C3D1-4F2A-97B2-B1C4E0797F36}">
  <sheetPr>
    <pageSetUpPr fitToPage="1"/>
  </sheetPr>
  <dimension ref="B1:L39"/>
  <sheetViews>
    <sheetView tabSelected="1" zoomScaleNormal="100" workbookViewId="0">
      <selection activeCell="K34" sqref="B2:K34"/>
    </sheetView>
  </sheetViews>
  <sheetFormatPr defaultRowHeight="12.75"/>
  <cols>
    <col min="1" max="1" width="3" customWidth="1"/>
    <col min="2" max="2" width="8" style="1" customWidth="1"/>
    <col min="3" max="3" width="8" style="2" bestFit="1" customWidth="1"/>
    <col min="4" max="4" width="9.6640625" style="2" bestFit="1" customWidth="1"/>
    <col min="5" max="5" width="46.33203125" customWidth="1"/>
    <col min="6" max="6" width="11" style="2" bestFit="1" customWidth="1"/>
    <col min="7" max="7" width="12.5" style="2" customWidth="1"/>
    <col min="8" max="8" width="12.33203125" style="10" bestFit="1" customWidth="1"/>
    <col min="9" max="9" width="7.5" style="8" bestFit="1" customWidth="1"/>
    <col min="10" max="10" width="12.33203125" style="10" bestFit="1" customWidth="1"/>
    <col min="11" max="11" width="15.5" style="10" bestFit="1" customWidth="1"/>
    <col min="12" max="12" width="4.6640625" customWidth="1"/>
  </cols>
  <sheetData>
    <row r="1" spans="2:12" ht="13.5" customHeight="1" thickBot="1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2" ht="14.25">
      <c r="B2" s="35" t="s">
        <v>73</v>
      </c>
      <c r="C2" s="36"/>
      <c r="D2" s="36"/>
      <c r="E2" s="36"/>
      <c r="F2" s="36"/>
      <c r="G2" s="36"/>
      <c r="H2" s="36"/>
      <c r="I2" s="36"/>
      <c r="J2" s="36"/>
      <c r="K2" s="37"/>
      <c r="L2" s="6"/>
    </row>
    <row r="3" spans="2:12" ht="13.5" thickBot="1">
      <c r="B3" s="3"/>
      <c r="C3" s="4"/>
      <c r="D3" s="4"/>
      <c r="E3" s="5"/>
      <c r="F3" s="4"/>
      <c r="G3" s="4"/>
      <c r="H3" s="11"/>
      <c r="I3" s="9"/>
      <c r="J3" s="11"/>
      <c r="K3" s="12"/>
    </row>
    <row r="4" spans="2:12" ht="48.75" customHeight="1">
      <c r="B4" s="24" t="s">
        <v>2</v>
      </c>
      <c r="C4" s="25" t="s">
        <v>8</v>
      </c>
      <c r="D4" s="25" t="s">
        <v>9</v>
      </c>
      <c r="E4" s="25" t="s">
        <v>1</v>
      </c>
      <c r="F4" s="25" t="s">
        <v>3</v>
      </c>
      <c r="G4" s="25" t="s">
        <v>4</v>
      </c>
      <c r="H4" s="26" t="s">
        <v>11</v>
      </c>
      <c r="I4" s="27" t="s">
        <v>0</v>
      </c>
      <c r="J4" s="26" t="s">
        <v>6</v>
      </c>
      <c r="K4" s="28" t="s">
        <v>5</v>
      </c>
      <c r="L4" s="7"/>
    </row>
    <row r="5" spans="2:12">
      <c r="B5" s="15" t="s">
        <v>7</v>
      </c>
      <c r="C5" s="16"/>
      <c r="D5" s="16"/>
      <c r="E5" s="22" t="s">
        <v>15</v>
      </c>
      <c r="F5" s="23"/>
      <c r="G5" s="23"/>
      <c r="H5" s="23"/>
      <c r="I5" s="23"/>
      <c r="J5" s="23"/>
      <c r="K5" s="17">
        <f>SUM(K6:K8)</f>
        <v>1559.44</v>
      </c>
    </row>
    <row r="6" spans="2:12" ht="38.25">
      <c r="B6" s="31" t="s">
        <v>18</v>
      </c>
      <c r="C6" s="32" t="s">
        <v>14</v>
      </c>
      <c r="D6" s="32">
        <v>97622</v>
      </c>
      <c r="E6" s="30" t="s">
        <v>12</v>
      </c>
      <c r="F6" s="13" t="s">
        <v>13</v>
      </c>
      <c r="G6" s="14">
        <f>ROUND(19.5*1.8*0.15,2)</f>
        <v>5.27</v>
      </c>
      <c r="H6" s="18">
        <v>57.22</v>
      </c>
      <c r="I6" s="33">
        <v>0.25</v>
      </c>
      <c r="J6" s="18">
        <f t="shared" ref="J6" si="0">ROUND((H6+H6*I6),2)</f>
        <v>71.53</v>
      </c>
      <c r="K6" s="19">
        <f>ROUND(J6*G6,2)</f>
        <v>376.96</v>
      </c>
      <c r="L6" s="20"/>
    </row>
    <row r="7" spans="2:12" ht="38.25">
      <c r="B7" s="31" t="s">
        <v>19</v>
      </c>
      <c r="C7" s="32" t="s">
        <v>14</v>
      </c>
      <c r="D7" s="32">
        <v>97626</v>
      </c>
      <c r="E7" s="30" t="s">
        <v>17</v>
      </c>
      <c r="F7" s="13" t="s">
        <v>13</v>
      </c>
      <c r="G7" s="14">
        <f>ROUND(19.5*0.15*0.2*2,2)+ROUND(7*0.15*0.15*1.8,2)</f>
        <v>1.45</v>
      </c>
      <c r="H7" s="18">
        <v>616.66</v>
      </c>
      <c r="I7" s="33">
        <v>0.25</v>
      </c>
      <c r="J7" s="18">
        <f t="shared" ref="J7" si="1">ROUND((H7+H7*I7),2)</f>
        <v>770.83</v>
      </c>
      <c r="K7" s="19">
        <f t="shared" ref="K7" si="2">ROUND(J7*G7,2)</f>
        <v>1117.7</v>
      </c>
      <c r="L7" s="20"/>
    </row>
    <row r="8" spans="2:12" ht="76.5">
      <c r="B8" s="31" t="s">
        <v>20</v>
      </c>
      <c r="C8" s="32" t="s">
        <v>14</v>
      </c>
      <c r="D8" s="32">
        <v>100981</v>
      </c>
      <c r="E8" s="30" t="s">
        <v>16</v>
      </c>
      <c r="F8" s="13" t="s">
        <v>13</v>
      </c>
      <c r="G8" s="14">
        <f>G6+G7</f>
        <v>6.72</v>
      </c>
      <c r="H8" s="18">
        <v>7.71</v>
      </c>
      <c r="I8" s="33">
        <v>0.25</v>
      </c>
      <c r="J8" s="18">
        <f t="shared" ref="J8:J26" si="3">ROUND((H8+H8*I8),2)</f>
        <v>9.64</v>
      </c>
      <c r="K8" s="19">
        <f t="shared" ref="K8:K26" si="4">ROUND(J8*G8,2)</f>
        <v>64.78</v>
      </c>
      <c r="L8" s="20"/>
    </row>
    <row r="9" spans="2:12">
      <c r="B9" s="15" t="s">
        <v>21</v>
      </c>
      <c r="C9" s="16"/>
      <c r="D9" s="16"/>
      <c r="E9" s="22" t="s">
        <v>24</v>
      </c>
      <c r="F9" s="23"/>
      <c r="G9" s="23"/>
      <c r="H9" s="23"/>
      <c r="I9" s="23"/>
      <c r="J9" s="23"/>
      <c r="K9" s="17">
        <f>SUM(K10)</f>
        <v>1547.91</v>
      </c>
    </row>
    <row r="10" spans="2:12" ht="51">
      <c r="B10" s="31" t="s">
        <v>25</v>
      </c>
      <c r="C10" s="32" t="s">
        <v>14</v>
      </c>
      <c r="D10" s="32">
        <v>101173</v>
      </c>
      <c r="E10" s="30" t="s">
        <v>22</v>
      </c>
      <c r="F10" s="13" t="s">
        <v>23</v>
      </c>
      <c r="G10" s="14">
        <f>ROUND(7*3,2)</f>
        <v>21</v>
      </c>
      <c r="H10" s="18">
        <v>58.97</v>
      </c>
      <c r="I10" s="33">
        <v>0.25</v>
      </c>
      <c r="J10" s="18">
        <f t="shared" si="3"/>
        <v>73.709999999999994</v>
      </c>
      <c r="K10" s="19">
        <f t="shared" si="4"/>
        <v>1547.91</v>
      </c>
      <c r="L10" s="20"/>
    </row>
    <row r="11" spans="2:12">
      <c r="B11" s="15" t="s">
        <v>26</v>
      </c>
      <c r="C11" s="16"/>
      <c r="D11" s="16"/>
      <c r="E11" s="22" t="s">
        <v>27</v>
      </c>
      <c r="F11" s="23"/>
      <c r="G11" s="23"/>
      <c r="H11" s="23"/>
      <c r="I11" s="23"/>
      <c r="J11" s="23"/>
      <c r="K11" s="17">
        <f>SUM(K12:K15)</f>
        <v>4107.13</v>
      </c>
    </row>
    <row r="12" spans="2:12" ht="38.25">
      <c r="B12" s="31" t="s">
        <v>28</v>
      </c>
      <c r="C12" s="32" t="s">
        <v>14</v>
      </c>
      <c r="D12" s="32">
        <v>96543</v>
      </c>
      <c r="E12" s="30" t="s">
        <v>29</v>
      </c>
      <c r="F12" s="13" t="s">
        <v>30</v>
      </c>
      <c r="G12" s="14">
        <f>ROUND(19.5/0.15*0.6*0.154,2)</f>
        <v>12.01</v>
      </c>
      <c r="H12" s="18">
        <v>20.47</v>
      </c>
      <c r="I12" s="33">
        <v>0.25</v>
      </c>
      <c r="J12" s="18">
        <f t="shared" si="3"/>
        <v>25.59</v>
      </c>
      <c r="K12" s="19">
        <f t="shared" si="4"/>
        <v>307.33999999999997</v>
      </c>
      <c r="L12" s="20"/>
    </row>
    <row r="13" spans="2:12" ht="38.25">
      <c r="B13" s="31" t="s">
        <v>35</v>
      </c>
      <c r="C13" s="32" t="s">
        <v>14</v>
      </c>
      <c r="D13" s="32">
        <v>96545</v>
      </c>
      <c r="E13" s="30" t="s">
        <v>31</v>
      </c>
      <c r="F13" s="13" t="s">
        <v>30</v>
      </c>
      <c r="G13" s="14">
        <f>ROUND(19.5*4*0.395,2)</f>
        <v>30.81</v>
      </c>
      <c r="H13" s="18">
        <v>17.489999999999998</v>
      </c>
      <c r="I13" s="33">
        <v>0.25</v>
      </c>
      <c r="J13" s="18">
        <f t="shared" si="3"/>
        <v>21.86</v>
      </c>
      <c r="K13" s="19">
        <f t="shared" si="4"/>
        <v>673.51</v>
      </c>
      <c r="L13" s="20"/>
    </row>
    <row r="14" spans="2:12" ht="51">
      <c r="B14" s="31" t="s">
        <v>36</v>
      </c>
      <c r="C14" s="32" t="s">
        <v>14</v>
      </c>
      <c r="D14" s="32">
        <v>96530</v>
      </c>
      <c r="E14" s="30" t="s">
        <v>32</v>
      </c>
      <c r="F14" s="13" t="s">
        <v>33</v>
      </c>
      <c r="G14" s="14">
        <f>ROUND(19.5*0.25*2,2)</f>
        <v>9.75</v>
      </c>
      <c r="H14" s="18">
        <v>214.75</v>
      </c>
      <c r="I14" s="33">
        <v>0.25</v>
      </c>
      <c r="J14" s="18">
        <f t="shared" si="3"/>
        <v>268.44</v>
      </c>
      <c r="K14" s="19">
        <f t="shared" si="4"/>
        <v>2617.29</v>
      </c>
      <c r="L14" s="20"/>
    </row>
    <row r="15" spans="2:12" ht="63.75">
      <c r="B15" s="31" t="s">
        <v>37</v>
      </c>
      <c r="C15" s="32" t="s">
        <v>14</v>
      </c>
      <c r="D15" s="32">
        <v>96555</v>
      </c>
      <c r="E15" s="30" t="s">
        <v>34</v>
      </c>
      <c r="F15" s="13" t="s">
        <v>13</v>
      </c>
      <c r="G15" s="14">
        <f>ROUND(19.5*0.15*0.25,2)</f>
        <v>0.73</v>
      </c>
      <c r="H15" s="18">
        <v>557.79999999999995</v>
      </c>
      <c r="I15" s="33">
        <v>0.25</v>
      </c>
      <c r="J15" s="18">
        <f t="shared" si="3"/>
        <v>697.25</v>
      </c>
      <c r="K15" s="19">
        <f t="shared" si="4"/>
        <v>508.99</v>
      </c>
      <c r="L15" s="20"/>
    </row>
    <row r="16" spans="2:12">
      <c r="B16" s="15" t="s">
        <v>38</v>
      </c>
      <c r="C16" s="16"/>
      <c r="D16" s="16"/>
      <c r="E16" s="22" t="s">
        <v>39</v>
      </c>
      <c r="F16" s="23"/>
      <c r="G16" s="23"/>
      <c r="H16" s="23"/>
      <c r="I16" s="23"/>
      <c r="J16" s="23"/>
      <c r="K16" s="17">
        <f>SUM(K17:K20)</f>
        <v>3591.48</v>
      </c>
    </row>
    <row r="17" spans="2:12" ht="63.75">
      <c r="B17" s="31" t="s">
        <v>48</v>
      </c>
      <c r="C17" s="32" t="s">
        <v>14</v>
      </c>
      <c r="D17" s="32">
        <v>92775</v>
      </c>
      <c r="E17" s="30" t="s">
        <v>40</v>
      </c>
      <c r="F17" s="13" t="s">
        <v>30</v>
      </c>
      <c r="G17" s="14">
        <f>ROUND(14/0.15*0.154*0.6,2)</f>
        <v>8.6199999999999992</v>
      </c>
      <c r="H17" s="18">
        <v>20.64</v>
      </c>
      <c r="I17" s="33">
        <v>0.25</v>
      </c>
      <c r="J17" s="18">
        <f t="shared" ref="J17:J22" si="5">ROUND((H17+H17*I17),2)</f>
        <v>25.8</v>
      </c>
      <c r="K17" s="19">
        <f t="shared" ref="K17:K22" si="6">ROUND(J17*G17,2)</f>
        <v>222.4</v>
      </c>
      <c r="L17" s="20"/>
    </row>
    <row r="18" spans="2:12" ht="63.75">
      <c r="B18" s="31" t="s">
        <v>49</v>
      </c>
      <c r="C18" s="32" t="s">
        <v>14</v>
      </c>
      <c r="D18" s="32">
        <v>92778</v>
      </c>
      <c r="E18" s="30" t="s">
        <v>42</v>
      </c>
      <c r="F18" s="13" t="s">
        <v>30</v>
      </c>
      <c r="G18" s="14">
        <f>ROUND(14*4*0.617,2)</f>
        <v>34.549999999999997</v>
      </c>
      <c r="H18" s="18">
        <v>15.43</v>
      </c>
      <c r="I18" s="33">
        <v>0.25</v>
      </c>
      <c r="J18" s="18">
        <f t="shared" si="5"/>
        <v>19.29</v>
      </c>
      <c r="K18" s="19">
        <f t="shared" si="6"/>
        <v>666.47</v>
      </c>
      <c r="L18" s="20"/>
    </row>
    <row r="19" spans="2:12" ht="38.25">
      <c r="B19" s="31" t="s">
        <v>50</v>
      </c>
      <c r="C19" s="32" t="s">
        <v>14</v>
      </c>
      <c r="D19" s="32">
        <v>92269</v>
      </c>
      <c r="E19" s="30" t="s">
        <v>43</v>
      </c>
      <c r="F19" s="13" t="s">
        <v>33</v>
      </c>
      <c r="G19" s="14">
        <f>ROUND(14*0.25*2,2)</f>
        <v>7</v>
      </c>
      <c r="H19" s="18">
        <v>273.47000000000003</v>
      </c>
      <c r="I19" s="33">
        <v>0.25</v>
      </c>
      <c r="J19" s="18">
        <f t="shared" si="5"/>
        <v>341.84</v>
      </c>
      <c r="K19" s="19">
        <f t="shared" si="6"/>
        <v>2392.88</v>
      </c>
      <c r="L19" s="20"/>
    </row>
    <row r="20" spans="2:12" ht="76.5">
      <c r="B20" s="31" t="s">
        <v>51</v>
      </c>
      <c r="C20" s="32" t="s">
        <v>14</v>
      </c>
      <c r="D20" s="32">
        <v>92718</v>
      </c>
      <c r="E20" s="30" t="s">
        <v>45</v>
      </c>
      <c r="F20" s="13" t="s">
        <v>13</v>
      </c>
      <c r="G20" s="14">
        <f>ROUND(14*0.15*0.2,2)</f>
        <v>0.42</v>
      </c>
      <c r="H20" s="18">
        <v>589.97</v>
      </c>
      <c r="I20" s="33">
        <v>0.25</v>
      </c>
      <c r="J20" s="18">
        <f t="shared" si="5"/>
        <v>737.46</v>
      </c>
      <c r="K20" s="19">
        <f t="shared" si="6"/>
        <v>309.73</v>
      </c>
      <c r="L20" s="20"/>
    </row>
    <row r="21" spans="2:12">
      <c r="B21" s="15" t="s">
        <v>46</v>
      </c>
      <c r="C21" s="16"/>
      <c r="D21" s="16"/>
      <c r="E21" s="22" t="s">
        <v>47</v>
      </c>
      <c r="F21" s="23"/>
      <c r="G21" s="23"/>
      <c r="H21" s="23"/>
      <c r="I21" s="23"/>
      <c r="J21" s="23"/>
      <c r="K21" s="17">
        <f>SUM(K22)</f>
        <v>6402.41</v>
      </c>
    </row>
    <row r="22" spans="2:12" ht="89.25">
      <c r="B22" s="31" t="s">
        <v>53</v>
      </c>
      <c r="C22" s="32" t="s">
        <v>14</v>
      </c>
      <c r="D22" s="32">
        <v>89977</v>
      </c>
      <c r="E22" s="30" t="s">
        <v>52</v>
      </c>
      <c r="F22" s="13" t="s">
        <v>33</v>
      </c>
      <c r="G22" s="14">
        <f>ROUND(19.5*1.55,2)</f>
        <v>30.23</v>
      </c>
      <c r="H22" s="18">
        <v>169.43</v>
      </c>
      <c r="I22" s="33">
        <v>0.25</v>
      </c>
      <c r="J22" s="18">
        <f t="shared" si="5"/>
        <v>211.79</v>
      </c>
      <c r="K22" s="19">
        <f t="shared" si="6"/>
        <v>6402.41</v>
      </c>
      <c r="L22" s="20"/>
    </row>
    <row r="23" spans="2:12">
      <c r="B23" s="15" t="s">
        <v>55</v>
      </c>
      <c r="C23" s="16"/>
      <c r="D23" s="16"/>
      <c r="E23" s="22" t="s">
        <v>54</v>
      </c>
      <c r="F23" s="23"/>
      <c r="G23" s="23"/>
      <c r="H23" s="23"/>
      <c r="I23" s="23"/>
      <c r="J23" s="23"/>
      <c r="K23" s="17">
        <f>SUM(K24:K27)</f>
        <v>4103.3599999999997</v>
      </c>
    </row>
    <row r="24" spans="2:12" ht="63.75">
      <c r="B24" s="31" t="s">
        <v>57</v>
      </c>
      <c r="C24" s="32" t="s">
        <v>14</v>
      </c>
      <c r="D24" s="32">
        <v>92775</v>
      </c>
      <c r="E24" s="30" t="s">
        <v>40</v>
      </c>
      <c r="F24" s="13" t="s">
        <v>30</v>
      </c>
      <c r="G24" s="14">
        <v>12.01</v>
      </c>
      <c r="H24" s="18">
        <v>20.64</v>
      </c>
      <c r="I24" s="33">
        <v>0.25</v>
      </c>
      <c r="J24" s="18">
        <f t="shared" si="3"/>
        <v>25.8</v>
      </c>
      <c r="K24" s="19">
        <f t="shared" si="4"/>
        <v>309.86</v>
      </c>
      <c r="L24" s="20"/>
    </row>
    <row r="25" spans="2:12" ht="63.75">
      <c r="B25" s="31" t="s">
        <v>58</v>
      </c>
      <c r="C25" s="32" t="s">
        <v>14</v>
      </c>
      <c r="D25" s="32">
        <v>92777</v>
      </c>
      <c r="E25" s="30" t="s">
        <v>41</v>
      </c>
      <c r="F25" s="13" t="s">
        <v>30</v>
      </c>
      <c r="G25" s="14">
        <v>30.81</v>
      </c>
      <c r="H25" s="18">
        <v>17.48</v>
      </c>
      <c r="I25" s="33">
        <v>0.25</v>
      </c>
      <c r="J25" s="18">
        <f t="shared" si="3"/>
        <v>21.85</v>
      </c>
      <c r="K25" s="19">
        <f t="shared" si="4"/>
        <v>673.2</v>
      </c>
      <c r="L25" s="20"/>
    </row>
    <row r="26" spans="2:12" ht="25.5">
      <c r="B26" s="31" t="s">
        <v>59</v>
      </c>
      <c r="C26" s="32" t="s">
        <v>14</v>
      </c>
      <c r="D26" s="32">
        <v>92270</v>
      </c>
      <c r="E26" s="30" t="s">
        <v>44</v>
      </c>
      <c r="F26" s="13" t="s">
        <v>33</v>
      </c>
      <c r="G26" s="14">
        <v>9.75</v>
      </c>
      <c r="H26" s="18">
        <v>205.64</v>
      </c>
      <c r="I26" s="33">
        <v>0.25</v>
      </c>
      <c r="J26" s="18">
        <f t="shared" si="3"/>
        <v>257.05</v>
      </c>
      <c r="K26" s="19">
        <f t="shared" si="4"/>
        <v>2506.2399999999998</v>
      </c>
      <c r="L26" s="20"/>
    </row>
    <row r="27" spans="2:12" ht="76.5">
      <c r="B27" s="31" t="s">
        <v>60</v>
      </c>
      <c r="C27" s="32" t="s">
        <v>14</v>
      </c>
      <c r="D27" s="32">
        <v>92741</v>
      </c>
      <c r="E27" s="30" t="s">
        <v>56</v>
      </c>
      <c r="F27" s="13" t="s">
        <v>13</v>
      </c>
      <c r="G27" s="14">
        <v>0.73</v>
      </c>
      <c r="H27" s="18">
        <v>672.94</v>
      </c>
      <c r="I27" s="33">
        <v>0.25</v>
      </c>
      <c r="J27" s="18">
        <f t="shared" ref="J27:J30" si="7">ROUND((H27+H27*I27),2)</f>
        <v>841.18</v>
      </c>
      <c r="K27" s="19">
        <f t="shared" ref="K27:K30" si="8">ROUND(J27*G27,2)</f>
        <v>614.05999999999995</v>
      </c>
      <c r="L27" s="20"/>
    </row>
    <row r="28" spans="2:12">
      <c r="B28" s="15" t="s">
        <v>62</v>
      </c>
      <c r="C28" s="16"/>
      <c r="D28" s="16"/>
      <c r="E28" s="22" t="s">
        <v>61</v>
      </c>
      <c r="F28" s="23"/>
      <c r="G28" s="23"/>
      <c r="H28" s="23"/>
      <c r="I28" s="23"/>
      <c r="J28" s="23"/>
      <c r="K28" s="17">
        <f>SUM(K29:K30)</f>
        <v>3136.54</v>
      </c>
    </row>
    <row r="29" spans="2:12" ht="63.75">
      <c r="B29" s="31" t="s">
        <v>64</v>
      </c>
      <c r="C29" s="32" t="s">
        <v>14</v>
      </c>
      <c r="D29" s="32">
        <v>87879</v>
      </c>
      <c r="E29" s="30" t="s">
        <v>63</v>
      </c>
      <c r="F29" s="13" t="s">
        <v>33</v>
      </c>
      <c r="G29" s="14">
        <f>ROUND(19.5*1.8*2,2)</f>
        <v>70.2</v>
      </c>
      <c r="H29" s="18">
        <v>3.82</v>
      </c>
      <c r="I29" s="33">
        <v>0.25</v>
      </c>
      <c r="J29" s="18">
        <f t="shared" si="7"/>
        <v>4.78</v>
      </c>
      <c r="K29" s="19">
        <f t="shared" si="8"/>
        <v>335.56</v>
      </c>
      <c r="L29" s="20"/>
    </row>
    <row r="30" spans="2:12" ht="102">
      <c r="B30" s="31" t="s">
        <v>65</v>
      </c>
      <c r="C30" s="32" t="s">
        <v>14</v>
      </c>
      <c r="D30" s="32">
        <v>89173</v>
      </c>
      <c r="E30" s="30" t="s">
        <v>66</v>
      </c>
      <c r="F30" s="13" t="s">
        <v>33</v>
      </c>
      <c r="G30" s="14">
        <f>ROUND(19.5*1.8*2,2)</f>
        <v>70.2</v>
      </c>
      <c r="H30" s="18">
        <v>31.92</v>
      </c>
      <c r="I30" s="33">
        <v>0.25</v>
      </c>
      <c r="J30" s="18">
        <f t="shared" si="7"/>
        <v>39.9</v>
      </c>
      <c r="K30" s="19">
        <f t="shared" si="8"/>
        <v>2800.98</v>
      </c>
      <c r="L30" s="20"/>
    </row>
    <row r="31" spans="2:12">
      <c r="B31" s="15" t="s">
        <v>67</v>
      </c>
      <c r="C31" s="16"/>
      <c r="D31" s="16"/>
      <c r="E31" s="22" t="s">
        <v>68</v>
      </c>
      <c r="F31" s="23"/>
      <c r="G31" s="23"/>
      <c r="H31" s="23"/>
      <c r="I31" s="23"/>
      <c r="J31" s="23"/>
      <c r="K31" s="17">
        <f>SUM(K32:K33)</f>
        <v>778.98</v>
      </c>
    </row>
    <row r="32" spans="2:12" ht="38.25">
      <c r="B32" s="40" t="s">
        <v>71</v>
      </c>
      <c r="C32" s="41" t="s">
        <v>14</v>
      </c>
      <c r="D32" s="41">
        <v>100328</v>
      </c>
      <c r="E32" s="42" t="s">
        <v>69</v>
      </c>
      <c r="F32" s="43" t="s">
        <v>33</v>
      </c>
      <c r="G32" s="44">
        <v>12</v>
      </c>
      <c r="H32" s="45">
        <v>13.75</v>
      </c>
      <c r="I32" s="33">
        <v>0.25</v>
      </c>
      <c r="J32" s="18">
        <f t="shared" ref="J32:J33" si="9">ROUND((H32+H32*I32),2)</f>
        <v>17.190000000000001</v>
      </c>
      <c r="K32" s="19">
        <f t="shared" ref="K32:K33" si="10">ROUND(J32*G32,2)</f>
        <v>206.28</v>
      </c>
      <c r="L32" s="20"/>
    </row>
    <row r="33" spans="2:12" ht="76.5">
      <c r="B33" s="40" t="s">
        <v>72</v>
      </c>
      <c r="C33" s="41" t="s">
        <v>14</v>
      </c>
      <c r="D33" s="41">
        <v>94219</v>
      </c>
      <c r="E33" s="42" t="s">
        <v>70</v>
      </c>
      <c r="F33" s="43" t="s">
        <v>23</v>
      </c>
      <c r="G33" s="44">
        <v>15</v>
      </c>
      <c r="H33" s="45">
        <v>30.54</v>
      </c>
      <c r="I33" s="33">
        <v>0.25</v>
      </c>
      <c r="J33" s="18">
        <f t="shared" si="9"/>
        <v>38.18</v>
      </c>
      <c r="K33" s="19">
        <f t="shared" si="10"/>
        <v>572.70000000000005</v>
      </c>
      <c r="L33" s="20"/>
    </row>
    <row r="34" spans="2:12" ht="13.5" thickBot="1">
      <c r="B34" s="38" t="s">
        <v>10</v>
      </c>
      <c r="C34" s="39"/>
      <c r="D34" s="39"/>
      <c r="E34" s="39"/>
      <c r="F34" s="39"/>
      <c r="G34" s="39"/>
      <c r="H34" s="39"/>
      <c r="I34" s="39"/>
      <c r="J34" s="39"/>
      <c r="K34" s="21">
        <f>K31+K28+K23+K21+K16+K11+K9+K5</f>
        <v>25227.25</v>
      </c>
    </row>
    <row r="37" spans="2:12" ht="15">
      <c r="K37" s="34"/>
    </row>
    <row r="38" spans="2:12" ht="15">
      <c r="K38" s="34"/>
    </row>
    <row r="39" spans="2:12" ht="15">
      <c r="K39" s="46"/>
    </row>
  </sheetData>
  <mergeCells count="2">
    <mergeCell ref="B2:K2"/>
    <mergeCell ref="B34:J34"/>
  </mergeCells>
  <conditionalFormatting sqref="E5">
    <cfRule type="expression" dxfId="15" priority="17" stopIfTrue="1">
      <formula>$C5=1</formula>
    </cfRule>
    <cfRule type="expression" dxfId="14" priority="18" stopIfTrue="1">
      <formula>OR($C5=0,$C5=2,$C5=3,$C5=4)</formula>
    </cfRule>
  </conditionalFormatting>
  <conditionalFormatting sqref="E9">
    <cfRule type="expression" dxfId="13" priority="13" stopIfTrue="1">
      <formula>$C9=1</formula>
    </cfRule>
    <cfRule type="expression" dxfId="12" priority="14" stopIfTrue="1">
      <formula>OR($C9=0,$C9=2,$C9=3,$C9=4)</formula>
    </cfRule>
  </conditionalFormatting>
  <conditionalFormatting sqref="E11">
    <cfRule type="expression" dxfId="11" priority="11" stopIfTrue="1">
      <formula>$C11=1</formula>
    </cfRule>
    <cfRule type="expression" dxfId="10" priority="12" stopIfTrue="1">
      <formula>OR($C11=0,$C11=2,$C11=3,$C11=4)</formula>
    </cfRule>
  </conditionalFormatting>
  <conditionalFormatting sqref="E16">
    <cfRule type="expression" dxfId="9" priority="9" stopIfTrue="1">
      <formula>$C16=1</formula>
    </cfRule>
    <cfRule type="expression" dxfId="8" priority="10" stopIfTrue="1">
      <formula>OR($C16=0,$C16=2,$C16=3,$C16=4)</formula>
    </cfRule>
  </conditionalFormatting>
  <conditionalFormatting sqref="E21">
    <cfRule type="expression" dxfId="7" priority="7" stopIfTrue="1">
      <formula>$C21=1</formula>
    </cfRule>
    <cfRule type="expression" dxfId="6" priority="8" stopIfTrue="1">
      <formula>OR($C21=0,$C21=2,$C21=3,$C21=4)</formula>
    </cfRule>
  </conditionalFormatting>
  <conditionalFormatting sqref="E23">
    <cfRule type="expression" dxfId="5" priority="5" stopIfTrue="1">
      <formula>$C23=1</formula>
    </cfRule>
    <cfRule type="expression" dxfId="4" priority="6" stopIfTrue="1">
      <formula>OR($C23=0,$C23=2,$C23=3,$C23=4)</formula>
    </cfRule>
  </conditionalFormatting>
  <conditionalFormatting sqref="E28">
    <cfRule type="expression" dxfId="3" priority="3" stopIfTrue="1">
      <formula>$C28=1</formula>
    </cfRule>
    <cfRule type="expression" dxfId="2" priority="4" stopIfTrue="1">
      <formula>OR($C28=0,$C28=2,$C28=3,$C28=4)</formula>
    </cfRule>
  </conditionalFormatting>
  <conditionalFormatting sqref="E31">
    <cfRule type="expression" dxfId="1" priority="1" stopIfTrue="1">
      <formula>$C31=1</formula>
    </cfRule>
    <cfRule type="expression" dxfId="0" priority="2" stopIfTrue="1">
      <formula>OR($C31=0,$C31=2,$C31=3,$C31=4)</formula>
    </cfRule>
  </conditionalFormatting>
  <pageMargins left="0.25" right="0.25" top="0.75" bottom="0.75" header="0.3" footer="0.3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PORTÃO</vt:lpstr>
      <vt:lpstr>'ORÇAMENTO PORTÃO'!Titulos_de_impressao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ORÃ⁄AMENTO ESTÃ†DIO_14-01-2019.xls</dc:title>
  <dc:creator>engen</dc:creator>
  <cp:lastModifiedBy>Eng</cp:lastModifiedBy>
  <cp:lastPrinted>2021-12-21T11:38:17Z</cp:lastPrinted>
  <dcterms:created xsi:type="dcterms:W3CDTF">2019-02-14T14:29:45Z</dcterms:created>
  <dcterms:modified xsi:type="dcterms:W3CDTF">2021-12-21T11:38:19Z</dcterms:modified>
</cp:coreProperties>
</file>